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moravcova.m" reservationPassword="0"/>
  <workbookPr/>
  <bookViews>
    <workbookView xWindow="240" yWindow="120" windowWidth="14940" windowHeight="9225" activeTab="0"/>
  </bookViews>
  <sheets>
    <sheet name="Rekapitulace" sheetId="1" r:id="rId1"/>
    <sheet name="SO 000" sheetId="2" r:id="rId2"/>
    <sheet name="SO 101.1" sheetId="3" r:id="rId3"/>
  </sheets>
  <definedNames/>
  <calcPr/>
  <webPublishing/>
</workbook>
</file>

<file path=xl/sharedStrings.xml><?xml version="1.0" encoding="utf-8"?>
<sst xmlns="http://schemas.openxmlformats.org/spreadsheetml/2006/main" count="261" uniqueCount="102">
  <si>
    <t>Firma: Krajská správa a údržba silnic Vysočiny, příspěvková organizace</t>
  </si>
  <si>
    <t>Rekapitulace ceny</t>
  </si>
  <si>
    <t>Stavba: 2025 - II/112 kř. Chyšná - kř.Martinice</t>
  </si>
  <si>
    <t>Varianta: ZŘ - Základní řešení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</si>
  <si>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</si>
  <si>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</si>
  <si>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</si>
  <si>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</si>
  <si>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</si>
  <si>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</si>
  <si>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</si>
  <si>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ASPE10</t>
  </si>
  <si>
    <t>S</t>
  </si>
  <si>
    <t>Soupis prací objektu</t>
  </si>
  <si>
    <t xml:space="preserve">Stavba: </t>
  </si>
  <si>
    <t>2025</t>
  </si>
  <si>
    <t>II/112 kř. Chyšná - kř.Martinice</t>
  </si>
  <si>
    <t>O</t>
  </si>
  <si>
    <t>Rozpočet:</t>
  </si>
  <si>
    <t>0,00</t>
  </si>
  <si>
    <t>15,00</t>
  </si>
  <si>
    <t>21,00</t>
  </si>
  <si>
    <t>5</t>
  </si>
  <si>
    <t>3</t>
  </si>
  <si>
    <t>2</t>
  </si>
  <si>
    <t>SO 000</t>
  </si>
  <si>
    <t>Ostatní a všeobecné podmínky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</si>
  <si>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</si>
  <si>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</si>
  <si>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</si>
  <si>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</si>
  <si>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</si>
  <si>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</si>
  <si>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</si>
  <si>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</si>
  <si>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</si>
  <si>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</si>
  <si>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</si>
  <si>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</si>
  <si>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</si>
  <si>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</si>
  <si>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</si>
  <si>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</si>
  <si>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</si>
  <si>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</si>
  <si>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</si>
  <si>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02610</t>
  </si>
  <si>
    <t/>
  </si>
  <si>
    <t>ZKOUŠENÍ KONSTRUKCÍ A PRACÍ ZKUŠEBNOU ZHOTOVITELE</t>
  </si>
  <si>
    <t>KPL</t>
  </si>
  <si>
    <t>PP</t>
  </si>
  <si>
    <t>zkoušení konstrukcí – veškeré požadované zkoušky</t>
  </si>
  <si>
    <t>VV</t>
  </si>
  <si>
    <t>TS</t>
  </si>
  <si>
    <t>zahrnuje veškeré náklady spojené s objednatelem požadovanými zkouškami</t>
  </si>
  <si>
    <t>02710</t>
  </si>
  <si>
    <t>POMOC PRÁCE ZŘÍZ NEBO ZAJIŠŤ OBJÍŽĎKY A PŘÍSTUP CESTY</t>
  </si>
  <si>
    <t>Položka zahrnuje:  
- veškeré náklady spojené se zřízením nebo zajištěním objížďky a přístupové cesty  
Položka nezahrnuje:  
- x</t>
  </si>
  <si>
    <t>02720</t>
  </si>
  <si>
    <t>POMOC PRÁCE ZŘÍZ NEBO ZAJIŠŤ REGULACI A OCHRANU DOPRAVY</t>
  </si>
  <si>
    <t>zpracování DIO, vč. zřízení a odstranění přechodného dopravního značení    
 objízdných tras, vč. projednání. Zajištění vydání všech potřebných rozhodnutí a stanovení pro přechodnou úpravu provozu na pozemních komunikacích dle zpracované projektové dokumentace a dle vyjádření dotčených orgánů;    
-Soustavnou péči zhotovitele o kvalitní značení objízdných tras;    
-Zabezpečení změny dopravního značení a provizorních objížděk;</t>
  </si>
  <si>
    <t>zahrnuje veškeré náklady spojené s objednatelem požadovanými zařízeními</t>
  </si>
  <si>
    <t>02911</t>
  </si>
  <si>
    <t>OSTATNÍ POŽADAVKY - GEODETICKÉ ZAMĚŘENÍ</t>
  </si>
  <si>
    <t>- zaměření pro realizaci stavby 
- zaměření po stavbě m2 - geodetické zaměření mikrokoberce</t>
  </si>
  <si>
    <t>zahrnuje veškeré náklady spojené s objednatelem požadovanými pracemi</t>
  </si>
  <si>
    <t>02944</t>
  </si>
  <si>
    <t>OSTAT POŽADAVKY - DOKUMENTACE SKUTEČ PROVEDENÍ V DIGIT FORMĚ</t>
  </si>
  <si>
    <t>dokumentace skutečného provedení stavby</t>
  </si>
  <si>
    <t>02946</t>
  </si>
  <si>
    <t>OSTAT POŽADAVKY - FOTODOKUMENTACE</t>
  </si>
  <si>
    <t>- čerpání se souhlasem TDS</t>
  </si>
  <si>
    <t>Položka zahrnuje:  
- fotodokumentaci zadavatelem požadovaného děje a konstrukcí v požadovaných časových intervalech  
- zadavatelem specifikované výstupy (fotografie v papírovém a digitálním formátu) v požadovaném počtu  
Položka nezahrnuje:  
- x</t>
  </si>
  <si>
    <t>SO 101.1</t>
  </si>
  <si>
    <t>kř.Chyšná - kř.Martinice</t>
  </si>
  <si>
    <t>Zemní práce</t>
  </si>
  <si>
    <t>12911</t>
  </si>
  <si>
    <t>ČIŠTĚNÍ VOZOVEK OD NÁNOSU</t>
  </si>
  <si>
    <t>M2</t>
  </si>
  <si>
    <t>10200=10 200,00000 [A]</t>
  </si>
  <si>
    <t>Položka zahrnuje:  
- vodorovnou a svislou dopravu, přemístění, přeložení, manipulace s materiálem a uložení na skládku.  
Položka nezahrnuje:  
-  poplatek za skládku, který se vykazuje v položce 0141** (s výjimkou malého množství  materiálu, kde je možné poplatek zahrnout do jednotkové ceny položky – tento fakt musí být uveden v doplňujícím textu k položce)</t>
  </si>
  <si>
    <t>Komunikace</t>
  </si>
  <si>
    <t>572213</t>
  </si>
  <si>
    <t>SPOJOVACÍ POSTŘIK Z EMULZE DO 0,5KG/M2</t>
  </si>
  <si>
    <t>PS-E 0,5kg/m2</t>
  </si>
  <si>
    <t>- dodání všech předepsaných materiálů pro postřiky v předepsaném množství     
- provedení dle předepsaného technologického předpisu     
- zřízení vrstvy bez rozlišení šířky, pokládání vrstvy po etapách     
- úpravu napojení, ukončení</t>
  </si>
  <si>
    <t>5732A</t>
  </si>
  <si>
    <t>MIKROKOBEREC DVOUVRSTVÝ FRAKCE KAMENIVA 0/8 + 0/8</t>
  </si>
  <si>
    <t>Položka zahrnuje:  
- očištění povrchu podkladu, zakrytí poklopů, mříží a pod.  
- dodání veškerého potřebného materiálu (kamenivo předepsané frakce, emulze, přísady, voda)  
- pokládku dvou vrstev (tloušťka je dána frakcí použitého kameniva)  
- zhutnění (pokud je předepsáno zadávací dokumentací)  
Položka nezahrnuje:  
- odstranění vodorovného dopravního zančení a spojovací postřik</t>
  </si>
  <si>
    <t>577A1</t>
  </si>
  <si>
    <t>VÝSPRAVA TRHLIN ASFALTOVOU ZÁLIVKOU</t>
  </si>
  <si>
    <t>M</t>
  </si>
  <si>
    <t>Položka zahrnuje:  
- vyfrézování drážky šířky do 20mm hloubky do 40mm  
- vyčištění  
- nátěr  
- výplň předepsanou zálivkovou hmotou  
Položka nezahrnuje:  
- x</t>
  </si>
  <si>
    <t>91</t>
  </si>
  <si>
    <t>Doplňující konstrukce a práce</t>
  </si>
  <si>
    <t>915111</t>
  </si>
  <si>
    <t>VODOROVNÉ DOPRAVNÍ ZNAČENÍ BARVOU HLADKÉ - DODÁVKA A POKLÁDKA</t>
  </si>
  <si>
    <t>1423*0,25*2=711,50000 [A] 
1423*0,125=177,87500 [B] 
Celkem: A+B=889,37500 [C]</t>
  </si>
  <si>
    <t>položka zahrnuje:     
- dodání a pokládku nátěrového materiálu (měří se pouze natíraná plocha)     
- předznačení a reflexní úpravu</t>
  </si>
  <si>
    <t>915212</t>
  </si>
  <si>
    <t>VODOROVNÉ DOPRAVNÍ ZNAČENÍ PLASTEM HLADKÉ - ODSTRANĚNÍ</t>
  </si>
  <si>
    <t>Položka zahrnuje:  
- odstranění značení bez ohledu na způsob provedení (zatření, zbroušení)  
- odklizení vzniklé suti  
Položka nezahrnuje:  
- x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</si>
</sst>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00"/>
  </numFmts>
  <fonts count="7">
    <font>
      <sz val="10"/>
      <name val="Arial"/>
      <family val="0"/>
    </font>
    <font>
      <b/>
      <sz val="16"/>
      <color rgb="FF000000"/>
      <name val="Arial"/>
      <family val="0"/>
    </font>
    <font>
      <b/>
      <sz val="16"/>
      <name val="Arial"/>
      <family val="0"/>
    </font>
    <font>
      <b/>
      <sz val="10"/>
      <name val="Arial"/>
      <family val="0"/>
    </font>
    <font>
      <sz val="10"/>
      <color rgb="FFFFFFFF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/>
      <right style="thin"/>
      <top/>
      <bottom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2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2" fillId="2" borderId="0" xfId="0" applyFont="1" applyFill="1"/>
    <xf numFmtId="0" fontId="3" fillId="2" borderId="0" xfId="0" applyFont="1" applyFill="1" applyAlignment="1">
      <alignment horizontal="right"/>
    </xf>
    <xf numFmtId="0" fontId="4" fillId="3" borderId="1" xfId="0" applyFont="1" applyFill="1" applyBorder="1" applyAlignment="1">
      <alignment horizontal="center"/>
    </xf>
    <xf numFmtId="0" fontId="0" fillId="2" borderId="2" xfId="0" applyFill="1" applyBorder="1"/>
    <xf numFmtId="177" fontId="3" fillId="2" borderId="0" xfId="0" applyNumberFormat="1" applyFont="1" applyFill="1" applyAlignment="1">
      <alignment horizontal="right"/>
    </xf>
    <xf numFmtId="0" fontId="0" fillId="2" borderId="1" xfId="0" applyFill="1" applyBorder="1" applyAlignment="1">
      <alignment horizontal="center"/>
    </xf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5" fillId="2" borderId="0" xfId="0" applyFont="1" applyFill="1"/>
    <xf numFmtId="0" fontId="5" fillId="2" borderId="0" xfId="0" applyFont="1" applyFill="1" applyAlignment="1">
      <alignment horizontal="right"/>
    </xf>
    <xf numFmtId="0" fontId="5" fillId="2" borderId="0" xfId="0" applyFont="1" applyFill="1" applyAlignment="1">
      <alignment horizontal="left"/>
    </xf>
    <xf numFmtId="0" fontId="4" fillId="3" borderId="1" xfId="0" applyFont="1" applyFill="1" applyBorder="1" applyAlignment="1">
      <alignment horizontal="center" vertical="center" wrapText="1"/>
    </xf>
    <xf numFmtId="0" fontId="5" fillId="2" borderId="2" xfId="0" applyFont="1" applyFill="1" applyBorder="1"/>
    <xf numFmtId="0" fontId="5" fillId="2" borderId="2" xfId="0" applyFont="1" applyFill="1" applyBorder="1" applyAlignment="1">
      <alignment horizontal="right"/>
    </xf>
    <xf numFmtId="0" fontId="5" fillId="2" borderId="2" xfId="0" applyFont="1" applyFill="1" applyBorder="1" applyAlignment="1">
      <alignment horizontal="left"/>
    </xf>
    <xf numFmtId="0" fontId="0" fillId="2" borderId="6" xfId="0" applyFill="1" applyBorder="1"/>
    <xf numFmtId="0" fontId="3" fillId="0" borderId="1" xfId="0" applyFont="1" applyBorder="1" applyAlignment="1">
      <alignment horizontal="left"/>
    </xf>
    <xf numFmtId="177" fontId="3" fillId="0" borderId="1" xfId="0" applyNumberFormat="1" applyFont="1" applyBorder="1" applyAlignment="1">
      <alignment horizontal="right"/>
    </xf>
    <xf numFmtId="0" fontId="3" fillId="2" borderId="5" xfId="0" applyFont="1" applyFill="1" applyBorder="1" applyAlignment="1">
      <alignment horizontal="right"/>
    </xf>
    <xf numFmtId="177" fontId="3" fillId="2" borderId="5" xfId="0" applyNumberFormat="1" applyFont="1" applyFill="1" applyBorder="1" applyAlignment="1">
      <alignment horizontal="center"/>
    </xf>
    <xf numFmtId="0" fontId="3" fillId="2" borderId="5" xfId="0" applyFont="1" applyFill="1" applyBorder="1" applyAlignment="1">
      <alignment wrapText="1"/>
    </xf>
    <xf numFmtId="0" fontId="0" fillId="0" borderId="1" xfId="0" applyBorder="1"/>
    <xf numFmtId="0" fontId="3" fillId="2" borderId="6" xfId="0" applyFont="1" applyFill="1" applyBorder="1" applyAlignment="1">
      <alignment horizontal="right"/>
    </xf>
    <xf numFmtId="0" fontId="3" fillId="2" borderId="6" xfId="0" applyFont="1" applyFill="1" applyBorder="1" applyAlignment="1">
      <alignment wrapText="1"/>
    </xf>
    <xf numFmtId="177" fontId="3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6" fillId="0" borderId="1" xfId="0" applyFont="1" applyBorder="1" applyAlignment="1">
      <alignment horizontal="left" vertical="center" wrapText="1"/>
    </xf>
    <xf numFmtId="177" fontId="0" fillId="2" borderId="1" xfId="0" applyNumberFormat="1" applyFill="1" applyBorder="1" applyAlignment="1">
      <alignment horizontal="center"/>
    </xf>
    <xf numFmtId="177" fontId="3" fillId="2" borderId="0" xfId="0" applyNumberFormat="1" applyFont="1" applyFill="1" applyAlignment="1">
      <alignment horizontal="center"/>
    </xf>
    <xf numFmtId="0" fontId="3" fillId="2" borderId="2" xfId="0" applyFont="1" applyFill="1" applyBorder="1" applyAlignment="1">
      <alignment horizontal="right"/>
    </xf>
    <xf numFmtId="177" fontId="3" fillId="2" borderId="2" xfId="0" applyNumberFormat="1" applyFon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sharedStrings" Target="sharedStrings.xml" /><Relationship Id="rId6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0</xdr:col>
      <xdr:colOff>1390650</xdr:colOff>
      <xdr:row>3</xdr:row>
      <xdr:rowOff>28575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50" y="28575"/>
          <a:ext cx="1343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1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</cols>
  <sheetData>
    <row r="1" spans="1:5" ht="12.75" customHeight="1">
      <c r="A1" s="1"/>
      <c s="1" t="s">
        <v>0</v>
      </c>
      <c s="1"/>
      <c s="1"/>
      <c s="1"/>
    </row>
    <row r="2" spans="1:5" ht="12.75" customHeight="1">
      <c r="A2" s="1"/>
      <c s="2" t="s">
        <v>1</v>
      </c>
      <c s="1"/>
      <c s="1"/>
      <c s="1"/>
    </row>
    <row r="3" spans="1:5" ht="20" customHeight="1">
      <c r="A3" s="1"/>
      <c s="1"/>
      <c s="1"/>
      <c s="1"/>
      <c s="1"/>
    </row>
    <row r="4" spans="1:5" ht="20" customHeight="1">
      <c r="A4" s="1"/>
      <c s="3" t="s">
        <v>2</v>
      </c>
      <c s="1"/>
      <c s="1"/>
      <c s="1"/>
    </row>
    <row r="5" spans="1:5" ht="12.75" customHeight="1">
      <c r="A5" s="1"/>
      <c s="1" t="s">
        <v>3</v>
      </c>
      <c s="1"/>
      <c s="1"/>
      <c s="1"/>
    </row>
    <row r="6" spans="1:5" ht="12.75" customHeight="1">
      <c r="A6" s="1"/>
      <c s="4" t="s">
        <v>4</v>
      </c>
      <c s="7">
        <f>SUM(C10:C11)</f>
      </c>
      <c s="1"/>
      <c s="1"/>
    </row>
    <row r="7" spans="1:5" ht="12.75" customHeight="1">
      <c r="A7" s="1"/>
      <c s="4" t="s">
        <v>5</v>
      </c>
      <c s="7">
        <f>SUM(E10:E11)</f>
      </c>
      <c s="1"/>
      <c s="1"/>
    </row>
    <row r="8" spans="1:5" ht="12.75" customHeight="1">
      <c r="A8" s="6"/>
      <c s="6"/>
      <c s="6"/>
      <c s="6"/>
      <c s="6"/>
    </row>
    <row r="9" spans="1:5" ht="12.75" customHeight="1">
      <c r="A9" s="5" t="s">
        <v>6</v>
      </c>
      <c s="5" t="s">
        <v>7</v>
      </c>
      <c s="5" t="s">
        <v>8</v>
      </c>
      <c s="5" t="s">
        <v>9</v>
      </c>
      <c s="5" t="s">
        <v>10</v>
      </c>
    </row>
    <row r="10" spans="1:5" ht="12.75" customHeight="1">
      <c r="A10" s="20" t="s">
        <v>25</v>
      </c>
      <c s="20" t="s">
        <v>26</v>
      </c>
      <c s="21">
        <f>'SO 000'!I3</f>
      </c>
      <c s="21">
        <f>'SO 000'!O2</f>
      </c>
      <c s="21">
        <f>C10+D10</f>
      </c>
    </row>
    <row r="11" spans="1:5" ht="12.75" customHeight="1">
      <c r="A11" s="20" t="s">
        <v>73</v>
      </c>
      <c s="20" t="s">
        <v>74</v>
      </c>
      <c s="21">
        <f>'SO 101.1'!I3</f>
      </c>
      <c s="21">
        <f>'SO 101.1'!O2</f>
      </c>
      <c s="21">
        <f>C11+D11</f>
      </c>
    </row>
  </sheetData>
  <mergeCells count="4">
    <mergeCell ref="A1:A3"/>
    <mergeCell ref="B2:B3"/>
    <mergeCell ref="B4:D4"/>
    <mergeCell ref="B5:D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</f>
      </c>
      <c t="s">
        <v>23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25</v>
      </c>
      <c s="38">
        <f>0+I8</f>
      </c>
      <c r="O3" t="s">
        <v>19</v>
      </c>
      <c t="s">
        <v>24</v>
      </c>
    </row>
    <row r="4" spans="1:16" ht="15" customHeight="1">
      <c r="A4" t="s">
        <v>17</v>
      </c>
      <c s="16" t="s">
        <v>18</v>
      </c>
      <c s="17" t="s">
        <v>25</v>
      </c>
      <c s="6"/>
      <c s="18" t="s">
        <v>26</v>
      </c>
      <c s="6"/>
      <c s="6"/>
      <c s="19"/>
      <c s="19"/>
      <c r="O4" t="s">
        <v>20</v>
      </c>
      <c t="s">
        <v>24</v>
      </c>
    </row>
    <row r="5" spans="1:16" ht="12.75" customHeight="1">
      <c r="A5" s="15" t="s">
        <v>27</v>
      </c>
      <c s="15" t="s">
        <v>29</v>
      </c>
      <c s="15" t="s">
        <v>31</v>
      </c>
      <c s="15" t="s">
        <v>32</v>
      </c>
      <c s="15" t="s">
        <v>33</v>
      </c>
      <c s="15" t="s">
        <v>35</v>
      </c>
      <c s="15" t="s">
        <v>36</v>
      </c>
      <c s="15" t="s">
        <v>38</v>
      </c>
      <c s="15"/>
      <c r="O5" t="s">
        <v>21</v>
      </c>
      <c t="s">
        <v>24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28</v>
      </c>
      <c s="15" t="s">
        <v>30</v>
      </c>
      <c s="15" t="s">
        <v>24</v>
      </c>
      <c s="15" t="s">
        <v>23</v>
      </c>
      <c s="15" t="s">
        <v>34</v>
      </c>
      <c s="15" t="s">
        <v>22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28</v>
      </c>
      <c s="19"/>
      <c s="27" t="s">
        <v>44</v>
      </c>
      <c s="19"/>
      <c s="19"/>
      <c s="19"/>
      <c s="28">
        <f>0+Q8</f>
      </c>
      <c r="O8">
        <f>0+R8</f>
      </c>
      <c r="Q8">
        <f>0+I9+I13+I17+I21+I25+I29</f>
      </c>
      <c>
        <f>0+O9+O13+O17+O21+O25+O29</f>
      </c>
    </row>
    <row r="9" spans="1:16" ht="12.75">
      <c r="A9" s="25" t="s">
        <v>45</v>
      </c>
      <c s="29" t="s">
        <v>30</v>
      </c>
      <c s="29" t="s">
        <v>46</v>
      </c>
      <c s="25" t="s">
        <v>47</v>
      </c>
      <c s="30" t="s">
        <v>48</v>
      </c>
      <c s="31" t="s">
        <v>49</v>
      </c>
      <c s="32">
        <v>1</v>
      </c>
      <c s="33">
        <v>0</v>
      </c>
      <c s="33">
        <f>ROUND(ROUND(H9,2)*ROUND(G9,5),2)</f>
      </c>
      <c r="O9">
        <f>(I9*21)/100</f>
      </c>
      <c t="s">
        <v>24</v>
      </c>
    </row>
    <row r="10" spans="1:5" ht="12.75">
      <c r="A10" s="34" t="s">
        <v>50</v>
      </c>
      <c r="E10" s="35" t="s">
        <v>51</v>
      </c>
    </row>
    <row r="11" spans="1:5" ht="12.75">
      <c r="A11" s="36" t="s">
        <v>52</v>
      </c>
      <c r="E11" s="37" t="s">
        <v>47</v>
      </c>
    </row>
    <row r="12" spans="1:5" ht="12.75">
      <c r="A12" t="s">
        <v>53</v>
      </c>
      <c r="E12" s="35" t="s">
        <v>54</v>
      </c>
    </row>
    <row r="13" spans="1:16" ht="12.75">
      <c r="A13" s="25" t="s">
        <v>45</v>
      </c>
      <c s="29" t="s">
        <v>24</v>
      </c>
      <c s="29" t="s">
        <v>55</v>
      </c>
      <c s="25" t="s">
        <v>47</v>
      </c>
      <c s="30" t="s">
        <v>56</v>
      </c>
      <c s="31" t="s">
        <v>49</v>
      </c>
      <c s="32">
        <v>1</v>
      </c>
      <c s="33">
        <v>0</v>
      </c>
      <c s="33">
        <f>ROUND(ROUND(H13,2)*ROUND(G13,5),2)</f>
      </c>
      <c r="O13">
        <f>(I13*21)/100</f>
      </c>
      <c t="s">
        <v>24</v>
      </c>
    </row>
    <row r="14" spans="1:5" ht="12.75">
      <c r="A14" s="34" t="s">
        <v>50</v>
      </c>
      <c r="E14" s="35" t="s">
        <v>47</v>
      </c>
    </row>
    <row r="15" spans="1:5" ht="12.75">
      <c r="A15" s="36" t="s">
        <v>52</v>
      </c>
      <c r="E15" s="37" t="s">
        <v>47</v>
      </c>
    </row>
    <row r="16" spans="1:5" ht="51">
      <c r="A16" t="s">
        <v>53</v>
      </c>
      <c r="E16" s="35" t="s">
        <v>57</v>
      </c>
    </row>
    <row r="17" spans="1:16" ht="12.75">
      <c r="A17" s="25" t="s">
        <v>45</v>
      </c>
      <c s="29" t="s">
        <v>23</v>
      </c>
      <c s="29" t="s">
        <v>58</v>
      </c>
      <c s="25" t="s">
        <v>47</v>
      </c>
      <c s="30" t="s">
        <v>59</v>
      </c>
      <c s="31" t="s">
        <v>49</v>
      </c>
      <c s="32">
        <v>1</v>
      </c>
      <c s="33">
        <v>0</v>
      </c>
      <c s="33">
        <f>ROUND(ROUND(H17,2)*ROUND(G17,5),2)</f>
      </c>
      <c r="O17">
        <f>(I17*21)/100</f>
      </c>
      <c t="s">
        <v>24</v>
      </c>
    </row>
    <row r="18" spans="1:5" ht="76.5">
      <c r="A18" s="34" t="s">
        <v>50</v>
      </c>
      <c r="E18" s="35" t="s">
        <v>60</v>
      </c>
    </row>
    <row r="19" spans="1:5" ht="12.75">
      <c r="A19" s="36" t="s">
        <v>52</v>
      </c>
      <c r="E19" s="37" t="s">
        <v>47</v>
      </c>
    </row>
    <row r="20" spans="1:5" ht="12.75">
      <c r="A20" t="s">
        <v>53</v>
      </c>
      <c r="E20" s="35" t="s">
        <v>61</v>
      </c>
    </row>
    <row r="21" spans="1:16" ht="12.75">
      <c r="A21" s="25" t="s">
        <v>45</v>
      </c>
      <c s="29" t="s">
        <v>34</v>
      </c>
      <c s="29" t="s">
        <v>62</v>
      </c>
      <c s="25" t="s">
        <v>47</v>
      </c>
      <c s="30" t="s">
        <v>63</v>
      </c>
      <c s="31" t="s">
        <v>49</v>
      </c>
      <c s="32">
        <v>1</v>
      </c>
      <c s="33">
        <v>0</v>
      </c>
      <c s="33">
        <f>ROUND(ROUND(H21,2)*ROUND(G21,5),2)</f>
      </c>
      <c r="O21">
        <f>(I21*21)/100</f>
      </c>
      <c t="s">
        <v>24</v>
      </c>
    </row>
    <row r="22" spans="1:5" ht="25.5">
      <c r="A22" s="34" t="s">
        <v>50</v>
      </c>
      <c r="E22" s="35" t="s">
        <v>64</v>
      </c>
    </row>
    <row r="23" spans="1:5" ht="12.75">
      <c r="A23" s="36" t="s">
        <v>52</v>
      </c>
      <c r="E23" s="37" t="s">
        <v>47</v>
      </c>
    </row>
    <row r="24" spans="1:5" ht="12.75">
      <c r="A24" t="s">
        <v>53</v>
      </c>
      <c r="E24" s="35" t="s">
        <v>65</v>
      </c>
    </row>
    <row r="25" spans="1:16" ht="12.75">
      <c r="A25" s="25" t="s">
        <v>45</v>
      </c>
      <c s="29" t="s">
        <v>22</v>
      </c>
      <c s="29" t="s">
        <v>66</v>
      </c>
      <c s="25" t="s">
        <v>47</v>
      </c>
      <c s="30" t="s">
        <v>67</v>
      </c>
      <c s="31" t="s">
        <v>49</v>
      </c>
      <c s="32">
        <v>1</v>
      </c>
      <c s="33">
        <v>0</v>
      </c>
      <c s="33">
        <f>ROUND(ROUND(H25,2)*ROUND(G25,5),2)</f>
      </c>
      <c r="O25">
        <f>(I25*21)/100</f>
      </c>
      <c t="s">
        <v>24</v>
      </c>
    </row>
    <row r="26" spans="1:5" ht="12.75">
      <c r="A26" s="34" t="s">
        <v>50</v>
      </c>
      <c r="E26" s="35" t="s">
        <v>68</v>
      </c>
    </row>
    <row r="27" spans="1:5" ht="12.75">
      <c r="A27" s="36" t="s">
        <v>52</v>
      </c>
      <c r="E27" s="37" t="s">
        <v>47</v>
      </c>
    </row>
    <row r="28" spans="1:5" ht="12.75">
      <c r="A28" t="s">
        <v>53</v>
      </c>
      <c r="E28" s="35" t="s">
        <v>65</v>
      </c>
    </row>
    <row r="29" spans="1:16" ht="12.75">
      <c r="A29" s="25" t="s">
        <v>45</v>
      </c>
      <c s="29" t="s">
        <v>37</v>
      </c>
      <c s="29" t="s">
        <v>69</v>
      </c>
      <c s="25" t="s">
        <v>47</v>
      </c>
      <c s="30" t="s">
        <v>70</v>
      </c>
      <c s="31" t="s">
        <v>49</v>
      </c>
      <c s="32">
        <v>1</v>
      </c>
      <c s="33">
        <v>0</v>
      </c>
      <c s="33">
        <f>ROUND(ROUND(H29,2)*ROUND(G29,5),2)</f>
      </c>
      <c r="O29">
        <f>(I29*21)/100</f>
      </c>
      <c t="s">
        <v>24</v>
      </c>
    </row>
    <row r="30" spans="1:5" ht="12.75">
      <c r="A30" s="34" t="s">
        <v>50</v>
      </c>
      <c r="E30" s="35" t="s">
        <v>71</v>
      </c>
    </row>
    <row r="31" spans="1:5" ht="12.75">
      <c r="A31" s="36" t="s">
        <v>52</v>
      </c>
      <c r="E31" s="37" t="s">
        <v>47</v>
      </c>
    </row>
    <row r="32" spans="1:5" ht="89.25">
      <c r="A32" t="s">
        <v>53</v>
      </c>
      <c r="E32" s="35" t="s">
        <v>72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0+O8+O13+O26</f>
      </c>
      <c t="s">
        <v>23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73</v>
      </c>
      <c s="38">
        <f>0+I8+I13+I26</f>
      </c>
      <c r="O3" t="s">
        <v>19</v>
      </c>
      <c t="s">
        <v>24</v>
      </c>
    </row>
    <row r="4" spans="1:16" ht="15" customHeight="1">
      <c r="A4" t="s">
        <v>17</v>
      </c>
      <c s="16" t="s">
        <v>18</v>
      </c>
      <c s="17" t="s">
        <v>73</v>
      </c>
      <c s="6"/>
      <c s="18" t="s">
        <v>74</v>
      </c>
      <c s="6"/>
      <c s="6"/>
      <c s="19"/>
      <c s="19"/>
      <c r="O4" t="s">
        <v>20</v>
      </c>
      <c t="s">
        <v>24</v>
      </c>
    </row>
    <row r="5" spans="1:16" ht="12.75" customHeight="1">
      <c r="A5" s="15" t="s">
        <v>27</v>
      </c>
      <c s="15" t="s">
        <v>29</v>
      </c>
      <c s="15" t="s">
        <v>31</v>
      </c>
      <c s="15" t="s">
        <v>32</v>
      </c>
      <c s="15" t="s">
        <v>33</v>
      </c>
      <c s="15" t="s">
        <v>35</v>
      </c>
      <c s="15" t="s">
        <v>36</v>
      </c>
      <c s="15" t="s">
        <v>38</v>
      </c>
      <c s="15"/>
      <c r="O5" t="s">
        <v>21</v>
      </c>
      <c t="s">
        <v>24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28</v>
      </c>
      <c s="15" t="s">
        <v>30</v>
      </c>
      <c s="15" t="s">
        <v>24</v>
      </c>
      <c s="15" t="s">
        <v>23</v>
      </c>
      <c s="15" t="s">
        <v>34</v>
      </c>
      <c s="15" t="s">
        <v>22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30</v>
      </c>
      <c s="19"/>
      <c s="27" t="s">
        <v>75</v>
      </c>
      <c s="19"/>
      <c s="19"/>
      <c s="19"/>
      <c s="28">
        <f>0+Q8</f>
      </c>
      <c r="O8">
        <f>0+R8</f>
      </c>
      <c r="Q8">
        <f>0+I9</f>
      </c>
      <c>
        <f>0+O9</f>
      </c>
    </row>
    <row r="9" spans="1:16" ht="12.75">
      <c r="A9" s="25" t="s">
        <v>45</v>
      </c>
      <c s="29" t="s">
        <v>30</v>
      </c>
      <c s="29" t="s">
        <v>76</v>
      </c>
      <c s="25" t="s">
        <v>47</v>
      </c>
      <c s="30" t="s">
        <v>77</v>
      </c>
      <c s="31" t="s">
        <v>78</v>
      </c>
      <c s="32">
        <v>10200</v>
      </c>
      <c s="33">
        <v>0</v>
      </c>
      <c s="33">
        <f>ROUND(ROUND(H9,2)*ROUND(G9,5),2)</f>
      </c>
      <c r="O9">
        <f>(I9*21)/100</f>
      </c>
      <c t="s">
        <v>24</v>
      </c>
    </row>
    <row r="10" spans="1:5" ht="12.75">
      <c r="A10" s="34" t="s">
        <v>50</v>
      </c>
      <c r="E10" s="35" t="s">
        <v>71</v>
      </c>
    </row>
    <row r="11" spans="1:5" ht="12.75">
      <c r="A11" s="36" t="s">
        <v>52</v>
      </c>
      <c r="E11" s="37" t="s">
        <v>79</v>
      </c>
    </row>
    <row r="12" spans="1:5" ht="89.25">
      <c r="A12" t="s">
        <v>53</v>
      </c>
      <c r="E12" s="35" t="s">
        <v>80</v>
      </c>
    </row>
    <row r="13" spans="1:18" ht="12.75" customHeight="1">
      <c r="A13" s="6" t="s">
        <v>43</v>
      </c>
      <c s="6"/>
      <c s="40" t="s">
        <v>22</v>
      </c>
      <c s="6"/>
      <c s="27" t="s">
        <v>81</v>
      </c>
      <c s="6"/>
      <c s="6"/>
      <c s="6"/>
      <c s="41">
        <f>0+Q13</f>
      </c>
      <c r="O13">
        <f>0+R13</f>
      </c>
      <c r="Q13">
        <f>0+I14+I18+I22</f>
      </c>
      <c>
        <f>0+O14+O18+O22</f>
      </c>
    </row>
    <row r="14" spans="1:16" ht="12.75">
      <c r="A14" s="25" t="s">
        <v>45</v>
      </c>
      <c s="29" t="s">
        <v>24</v>
      </c>
      <c s="29" t="s">
        <v>82</v>
      </c>
      <c s="25" t="s">
        <v>47</v>
      </c>
      <c s="30" t="s">
        <v>83</v>
      </c>
      <c s="31" t="s">
        <v>78</v>
      </c>
      <c s="32">
        <v>10200</v>
      </c>
      <c s="33">
        <v>0</v>
      </c>
      <c s="33">
        <f>ROUND(ROUND(H14,2)*ROUND(G14,5),2)</f>
      </c>
      <c r="O14">
        <f>(I14*21)/100</f>
      </c>
      <c t="s">
        <v>24</v>
      </c>
    </row>
    <row r="15" spans="1:5" ht="12.75">
      <c r="A15" s="34" t="s">
        <v>50</v>
      </c>
      <c r="E15" s="35" t="s">
        <v>84</v>
      </c>
    </row>
    <row r="16" spans="1:5" ht="12.75">
      <c r="A16" s="36" t="s">
        <v>52</v>
      </c>
      <c r="E16" s="37" t="s">
        <v>79</v>
      </c>
    </row>
    <row r="17" spans="1:5" ht="51">
      <c r="A17" t="s">
        <v>53</v>
      </c>
      <c r="E17" s="35" t="s">
        <v>85</v>
      </c>
    </row>
    <row r="18" spans="1:16" ht="12.75">
      <c r="A18" s="25" t="s">
        <v>45</v>
      </c>
      <c s="29" t="s">
        <v>23</v>
      </c>
      <c s="29" t="s">
        <v>86</v>
      </c>
      <c s="25" t="s">
        <v>47</v>
      </c>
      <c s="30" t="s">
        <v>87</v>
      </c>
      <c s="31" t="s">
        <v>78</v>
      </c>
      <c s="32">
        <v>10200</v>
      </c>
      <c s="33">
        <v>0</v>
      </c>
      <c s="33">
        <f>ROUND(ROUND(H18,2)*ROUND(G18,5),2)</f>
      </c>
      <c r="O18">
        <f>(I18*21)/100</f>
      </c>
      <c t="s">
        <v>24</v>
      </c>
    </row>
    <row r="19" spans="1:5" ht="12.75">
      <c r="A19" s="34" t="s">
        <v>50</v>
      </c>
      <c r="E19" s="35" t="s">
        <v>47</v>
      </c>
    </row>
    <row r="20" spans="1:5" ht="12.75">
      <c r="A20" s="36" t="s">
        <v>52</v>
      </c>
      <c r="E20" s="37" t="s">
        <v>79</v>
      </c>
    </row>
    <row r="21" spans="1:5" ht="102">
      <c r="A21" t="s">
        <v>53</v>
      </c>
      <c r="E21" s="35" t="s">
        <v>88</v>
      </c>
    </row>
    <row r="22" spans="1:16" ht="12.75">
      <c r="A22" s="25" t="s">
        <v>45</v>
      </c>
      <c s="29" t="s">
        <v>34</v>
      </c>
      <c s="29" t="s">
        <v>89</v>
      </c>
      <c s="25" t="s">
        <v>47</v>
      </c>
      <c s="30" t="s">
        <v>90</v>
      </c>
      <c s="31" t="s">
        <v>91</v>
      </c>
      <c s="32">
        <v>1000</v>
      </c>
      <c s="33">
        <v>0</v>
      </c>
      <c s="33">
        <f>ROUND(ROUND(H22,2)*ROUND(G22,5),2)</f>
      </c>
      <c r="O22">
        <f>(I22*21)/100</f>
      </c>
      <c t="s">
        <v>24</v>
      </c>
    </row>
    <row r="23" spans="1:5" ht="12.75">
      <c r="A23" s="34" t="s">
        <v>50</v>
      </c>
      <c r="E23" s="35" t="s">
        <v>71</v>
      </c>
    </row>
    <row r="24" spans="1:5" ht="12.75">
      <c r="A24" s="36" t="s">
        <v>52</v>
      </c>
      <c r="E24" s="37" t="s">
        <v>47</v>
      </c>
    </row>
    <row r="25" spans="1:5" ht="89.25">
      <c r="A25" t="s">
        <v>53</v>
      </c>
      <c r="E25" s="35" t="s">
        <v>92</v>
      </c>
    </row>
    <row r="26" spans="1:18" ht="12.75" customHeight="1">
      <c r="A26" s="6" t="s">
        <v>43</v>
      </c>
      <c s="6"/>
      <c s="40" t="s">
        <v>93</v>
      </c>
      <c s="6"/>
      <c s="27" t="s">
        <v>94</v>
      </c>
      <c s="6"/>
      <c s="6"/>
      <c s="6"/>
      <c s="41">
        <f>0+Q26</f>
      </c>
      <c r="O26">
        <f>0+R26</f>
      </c>
      <c r="Q26">
        <f>0+I27+I31</f>
      </c>
      <c>
        <f>0+O27+O31</f>
      </c>
    </row>
    <row r="27" spans="1:16" ht="25.5">
      <c r="A27" s="25" t="s">
        <v>45</v>
      </c>
      <c s="29" t="s">
        <v>22</v>
      </c>
      <c s="29" t="s">
        <v>95</v>
      </c>
      <c s="25" t="s">
        <v>47</v>
      </c>
      <c s="30" t="s">
        <v>96</v>
      </c>
      <c s="31" t="s">
        <v>78</v>
      </c>
      <c s="32">
        <v>889.375</v>
      </c>
      <c s="33">
        <v>0</v>
      </c>
      <c s="33">
        <f>ROUND(ROUND(H27,2)*ROUND(G27,5),2)</f>
      </c>
      <c r="O27">
        <f>(I27*21)/100</f>
      </c>
      <c t="s">
        <v>24</v>
      </c>
    </row>
    <row r="28" spans="1:5" ht="12.75">
      <c r="A28" s="34" t="s">
        <v>50</v>
      </c>
      <c r="E28" s="35" t="s">
        <v>47</v>
      </c>
    </row>
    <row r="29" spans="1:5" ht="38.25">
      <c r="A29" s="36" t="s">
        <v>52</v>
      </c>
      <c r="E29" s="37" t="s">
        <v>97</v>
      </c>
    </row>
    <row r="30" spans="1:5" ht="38.25">
      <c r="A30" t="s">
        <v>53</v>
      </c>
      <c r="E30" s="35" t="s">
        <v>98</v>
      </c>
    </row>
    <row r="31" spans="1:16" ht="12.75">
      <c r="A31" s="25" t="s">
        <v>45</v>
      </c>
      <c s="29" t="s">
        <v>37</v>
      </c>
      <c s="29" t="s">
        <v>99</v>
      </c>
      <c s="25" t="s">
        <v>47</v>
      </c>
      <c s="30" t="s">
        <v>100</v>
      </c>
      <c s="31" t="s">
        <v>78</v>
      </c>
      <c s="32">
        <v>889.375</v>
      </c>
      <c s="33">
        <v>0</v>
      </c>
      <c s="33">
        <f>ROUND(ROUND(H31,2)*ROUND(G31,5),2)</f>
      </c>
      <c r="O31">
        <f>(I31*21)/100</f>
      </c>
      <c t="s">
        <v>24</v>
      </c>
    </row>
    <row r="32" spans="1:5" ht="12.75">
      <c r="A32" s="34" t="s">
        <v>50</v>
      </c>
      <c r="E32" s="35" t="s">
        <v>47</v>
      </c>
    </row>
    <row r="33" spans="1:5" ht="38.25">
      <c r="A33" s="36" t="s">
        <v>52</v>
      </c>
      <c r="E33" s="37" t="s">
        <v>97</v>
      </c>
    </row>
    <row r="34" spans="1:5" ht="63.75">
      <c r="A34" t="s">
        <v>53</v>
      </c>
      <c r="E34" s="35" t="s">
        <v>101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